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<sst xmlns="http://schemas.openxmlformats.org/spreadsheetml/2006/main" count="44" uniqueCount="40">
  <si>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Transit time and inner belt transit time to GEO and the MOON</t>
  </si>
  <si>
    <t xml:space="preserve"> KHL 2017/02/14</t>
  </si>
  <si>
    <t>spreadsheet here:</t>
  </si>
  <si>
    <t>http://launchloop.com/belttimes</t>
  </si>
  <si>
    <t>equations used:</t>
  </si>
  <si>
    <t>http://server-sky.com/NearCircularOrbits</t>
  </si>
  <si>
    <t>Inputs:</t>
  </si>
  <si>
    <t xml:space="preserve"> km Earth equatorial radius</t>
  </si>
  <si>
    <t>results below on row</t>
  </si>
  <si>
    <t xml:space="preserve"> km ISS altitude</t>
  </si>
  <si>
    <t xml:space="preserve"> km Moon orbit radius</t>
  </si>
  <si>
    <t xml:space="preserve"> km³/s² Earth gravitational parameter</t>
  </si>
  <si>
    <t xml:space="preserve"> km inner belt lower altitude</t>
  </si>
  <si>
    <t>transit times are between this altitude and</t>
  </si>
  <si>
    <t xml:space="preserve"> km inner belt upper altitude</t>
  </si>
  <si>
    <t>this altitude.  Change to other altitudes if you wish</t>
  </si>
  <si>
    <t>Computed:</t>
  </si>
  <si>
    <t xml:space="preserve"> sec sidereal day</t>
  </si>
  <si>
    <t xml:space="preserve"> hrs sidereal day</t>
  </si>
  <si>
    <t xml:space="preserve">  hrs ... test of computed altitude below</t>
  </si>
  <si>
    <t xml:space="preserve"> km ISS radius</t>
  </si>
  <si>
    <t xml:space="preserve"> km inner belt lower radius</t>
  </si>
  <si>
    <t xml:space="preserve"> km inner belt upper radius</t>
  </si>
  <si>
    <t xml:space="preserve"> km GEO radius (from Kepler's 3rd law)</t>
  </si>
  <si>
    <t>GEO</t>
  </si>
  <si>
    <t>MOON</t>
  </si>
  <si>
    <t xml:space="preserve"> Destinations</t>
  </si>
  <si>
    <t xml:space="preserve"> km semimajor axis, transfer orbit from ISS altitude</t>
  </si>
  <si>
    <t xml:space="preserve"> transfer orbit eccentricity e</t>
  </si>
  <si>
    <t xml:space="preserve"> hrs Hohmann time from ISS altitude</t>
  </si>
  <si>
    <t>compute time in van allen belt</t>
  </si>
  <si>
    <t xml:space="preserve"> radians/hr angular velocity  ω</t>
  </si>
  <si>
    <t>compute lower inner belt time</t>
  </si>
  <si>
    <t xml:space="preserve"> radians  true anomaly angle θ</t>
  </si>
  <si>
    <t xml:space="preserve"> radians  eccentric anomaly angle E</t>
  </si>
  <si>
    <t xml:space="preserve"> radians  mean anomaly M</t>
  </si>
  <si>
    <t xml:space="preserve"> sec lower inner belt time</t>
  </si>
  <si>
    <t>compute upper inner belt time</t>
  </si>
  <si>
    <t xml:space="preserve"> minutes, time transiting inner belt</t>
  </si>
  <si>
    <t xml:space="preserve"> ratio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</si>
</sst>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0.00"/>
    <numFmt numFmtId="168" formatCode="#,##0.000"/>
    <numFmt numFmtId="169" formatCode="0.00E+00"/>
    <numFmt numFmtId="170" formatCode="0.000"/>
    <numFmt numFmtId="171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1" fillId="0" borderId="0" xfId="0" applyNumberFormat="1" applyFont="1" applyAlignment="1">
      <alignment horizontal="left" vertical="center"/>
    </xf>
    <xf numFmtId="167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unchloop.com/beltti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2.00390625" style="0" customWidth="1"/>
    <col min="2" max="2" width="13.00390625" style="0" customWidth="1"/>
    <col min="3" max="6" width="9.28125" style="0" customWidth="1"/>
    <col min="7" max="16384" width="11.57421875" style="0" customWidth="1"/>
  </cols>
  <sheetData>
    <row r="1" s="1" customFormat="1" ht="12.75">
      <c r="A1" s="1" t="s">
        <v>0</v>
      </c>
    </row>
    <row r="2" spans="1:8" s="1" customFormat="1" ht="12.75">
      <c r="A2" t="s">
        <v>1</v>
      </c>
      <c r="B2"/>
      <c r="C2" t="s">
        <v>2</v>
      </c>
      <c r="D2"/>
      <c r="E2" s="2" t="s">
        <v>3</v>
      </c>
      <c r="F2"/>
      <c r="G2"/>
      <c r="H2"/>
    </row>
    <row r="3" spans="3:5" ht="12.75">
      <c r="C3" t="s">
        <v>4</v>
      </c>
      <c r="E3" s="3" t="s">
        <v>5</v>
      </c>
    </row>
    <row r="4" spans="1:3" ht="12.75">
      <c r="A4" s="1" t="s">
        <v>6</v>
      </c>
      <c r="B4" s="1"/>
      <c r="C4" s="1"/>
    </row>
    <row r="5" spans="1:7" ht="12.75">
      <c r="A5">
        <v>6378</v>
      </c>
      <c r="B5" t="s">
        <v>7</v>
      </c>
      <c r="E5" t="s">
        <v>8</v>
      </c>
      <c r="G5" s="4">
        <f>ROW(A28)</f>
        <v>28</v>
      </c>
    </row>
    <row r="6" spans="1:2" ht="12.75">
      <c r="A6">
        <v>400</v>
      </c>
      <c r="B6" t="s">
        <v>9</v>
      </c>
    </row>
    <row r="7" spans="1:2" ht="12.75">
      <c r="A7">
        <v>384400</v>
      </c>
      <c r="B7" t="s">
        <v>10</v>
      </c>
    </row>
    <row r="8" spans="1:2" ht="12.75">
      <c r="A8" s="5">
        <v>398600.4418</v>
      </c>
      <c r="B8" t="s">
        <v>11</v>
      </c>
    </row>
    <row r="9" spans="1:5" ht="12.75">
      <c r="A9">
        <v>1000</v>
      </c>
      <c r="B9" t="s">
        <v>12</v>
      </c>
      <c r="E9" t="s">
        <v>13</v>
      </c>
    </row>
    <row r="10" spans="1:5" ht="12.75">
      <c r="A10">
        <v>6000</v>
      </c>
      <c r="B10" t="s">
        <v>14</v>
      </c>
      <c r="E10" t="s">
        <v>15</v>
      </c>
    </row>
    <row r="12" ht="12.75">
      <c r="A12" s="1" t="s">
        <v>16</v>
      </c>
    </row>
    <row r="14" spans="1:2" ht="12.75">
      <c r="A14" s="6">
        <f>86400*(1-1/366.24)</f>
        <v>86164.08912188729</v>
      </c>
      <c r="B14" t="s">
        <v>17</v>
      </c>
    </row>
    <row r="15" spans="1:7" ht="12.75">
      <c r="A15" s="7">
        <f>A14/3600</f>
        <v>23.934469200524244</v>
      </c>
      <c r="B15" t="s">
        <v>18</v>
      </c>
      <c r="D15" s="8">
        <f>2*PI()*SQRT(A19^3/$A$8)/3600</f>
        <v>23.934469200524227</v>
      </c>
      <c r="E15" s="9" t="s">
        <v>19</v>
      </c>
      <c r="F15" s="9"/>
      <c r="G15" s="9"/>
    </row>
    <row r="16" spans="1:2" ht="12.75">
      <c r="A16">
        <f>A6+A5</f>
        <v>6778</v>
      </c>
      <c r="B16" t="s">
        <v>20</v>
      </c>
    </row>
    <row r="17" spans="1:2" ht="12.75">
      <c r="A17">
        <f>A9+A5</f>
        <v>7378</v>
      </c>
      <c r="B17" t="s">
        <v>21</v>
      </c>
    </row>
    <row r="18" spans="1:2" ht="12.75">
      <c r="A18">
        <f>A10+A5</f>
        <v>12378</v>
      </c>
      <c r="B18" t="s">
        <v>22</v>
      </c>
    </row>
    <row r="19" spans="1:2" ht="12.75">
      <c r="A19" s="6">
        <f>((A14/(2*PI()))^2*A8)^(1/3)</f>
        <v>42164.16917450223</v>
      </c>
      <c r="B19" t="s">
        <v>23</v>
      </c>
    </row>
    <row r="21" spans="1:3" ht="12.75">
      <c r="A21" s="10" t="s">
        <v>24</v>
      </c>
      <c r="B21" s="10" t="s">
        <v>25</v>
      </c>
      <c r="C21" s="1" t="s">
        <v>26</v>
      </c>
    </row>
    <row r="22" spans="1:3" ht="12.75">
      <c r="A22" s="6">
        <f>(A16+A19)/2</f>
        <v>24471.084587251116</v>
      </c>
      <c r="B22" s="6">
        <f>(A16+A7)/2</f>
        <v>195589</v>
      </c>
      <c r="C22" t="s">
        <v>27</v>
      </c>
    </row>
    <row r="23" spans="1:3" ht="12.75">
      <c r="A23" s="11">
        <f>(A19-$A$16)/(A19+$A$16)</f>
        <v>0.7230200412313893</v>
      </c>
      <c r="B23" s="11">
        <f>(A7-$A$16)/(A7+$A$16)</f>
        <v>0.965345699400273</v>
      </c>
      <c r="C23" t="s">
        <v>28</v>
      </c>
    </row>
    <row r="24" spans="1:3" ht="12.75">
      <c r="A24" s="7">
        <f>PI()*SQRT(A22^3/$A$8)/3600</f>
        <v>5.291250364435295</v>
      </c>
      <c r="B24" s="7">
        <f>PI()*SQRT(B22^3/$A$8)/3600</f>
        <v>119.5625374600081</v>
      </c>
      <c r="C24" t="s">
        <v>29</v>
      </c>
    </row>
    <row r="25" spans="1:3" ht="12.75">
      <c r="A25" s="12" t="s">
        <v>30</v>
      </c>
      <c r="B25" s="13"/>
      <c r="C25" s="4"/>
    </row>
    <row r="26" spans="1:3" ht="12.75">
      <c r="A26" s="14">
        <f>SQRT($A$8/A22^3)</f>
        <v>0.00016492597512729853</v>
      </c>
      <c r="B26" s="14">
        <f>SQRT($A$8/B22^3)</f>
        <v>7.298813194635136E-06</v>
      </c>
      <c r="C26" t="s">
        <v>31</v>
      </c>
    </row>
    <row r="27" spans="1:2" s="1" customFormat="1" ht="12.75">
      <c r="A27"/>
      <c r="B27" s="1" t="s">
        <v>32</v>
      </c>
    </row>
    <row r="28" spans="1:3" ht="12.75">
      <c r="A28" s="15">
        <f>ACOS(((A22/$A$17)*(1-A23^2)-1)/A23)</f>
        <v>0.6330945126281049</v>
      </c>
      <c r="B28" s="15">
        <f>ACOS(((B22/$A$17)*(1-B23^2)-1)/B23)</f>
        <v>0.5836896546824424</v>
      </c>
      <c r="C28" t="s">
        <v>33</v>
      </c>
    </row>
    <row r="29" spans="1:3" ht="12.75">
      <c r="A29" s="15">
        <f>ACOS((A$23+COS(A28))/(1+A$23*COS(A28)))</f>
        <v>0.26117033648616833</v>
      </c>
      <c r="B29" s="15">
        <f>ACOS((B$23+COS(B28))/(1+B$23*COS(B28)))</f>
        <v>0.07974290478632057</v>
      </c>
      <c r="C29" t="s">
        <v>34</v>
      </c>
    </row>
    <row r="30" spans="1:3" ht="12.75">
      <c r="A30" s="15">
        <f>A29-A$23*SIN(A29)</f>
        <v>0.07447833602295179</v>
      </c>
      <c r="B30" s="15">
        <f>B29-B$23*SIN(B29)</f>
        <v>0.002844993179052152</v>
      </c>
      <c r="C30" t="s">
        <v>35</v>
      </c>
    </row>
    <row r="31" spans="1:3" ht="12.75">
      <c r="A31" s="7">
        <f>A30/A$26</f>
        <v>451.58645244004464</v>
      </c>
      <c r="B31" s="7">
        <f>B30/B$26</f>
        <v>389.78846330021355</v>
      </c>
      <c r="C31" t="s">
        <v>36</v>
      </c>
    </row>
    <row r="32" ht="12.75">
      <c r="B32" s="1" t="s">
        <v>37</v>
      </c>
    </row>
    <row r="33" spans="1:3" ht="12.75">
      <c r="A33" s="7">
        <f>ACOS(((A22/$A$18)*(1-A23^2)-1)/A23)</f>
        <v>1.649021998609407</v>
      </c>
      <c r="B33" s="7">
        <f>ACOS(((B22/$A$18)*(1-B23^2)-1)/B23)</f>
        <v>1.4917862645617006</v>
      </c>
      <c r="C33" t="s">
        <v>33</v>
      </c>
    </row>
    <row r="34" spans="1:3" ht="12.75">
      <c r="A34" s="15">
        <f>ACOS((A$23+COS(A33))/(1+A$23*COS(A33)))</f>
        <v>0.8182602855704197</v>
      </c>
      <c r="B34" s="15">
        <f>ACOS((B$23+COS(B33))/(1+B$23*COS(B33)))</f>
        <v>0.2441600782473343</v>
      </c>
      <c r="C34" t="s">
        <v>34</v>
      </c>
    </row>
    <row r="35" spans="1:3" ht="12.75">
      <c r="A35" s="15">
        <f>A34-A$23*SIN(A34)</f>
        <v>0.2904861280172467</v>
      </c>
      <c r="B35" s="15">
        <f>B34-B$23*SIN(B34)</f>
        <v>0.010796057502180545</v>
      </c>
      <c r="C35" t="s">
        <v>35</v>
      </c>
    </row>
    <row r="36" spans="1:3" ht="12.75">
      <c r="A36" s="7">
        <f>A35/A$26</f>
        <v>1761.3121753140115</v>
      </c>
      <c r="B36" s="7">
        <f>B35/B$26</f>
        <v>1479.1524614050948</v>
      </c>
      <c r="C36" t="s">
        <v>36</v>
      </c>
    </row>
    <row r="37" spans="1:2" ht="12.75">
      <c r="A37" s="1"/>
      <c r="B37" s="1"/>
    </row>
    <row r="38" spans="1:5" ht="12.75">
      <c r="A38" s="16">
        <f>(A36-A31)/60</f>
        <v>21.828762047899446</v>
      </c>
      <c r="B38" s="16">
        <f>(B36-B31)/60</f>
        <v>18.156066635081352</v>
      </c>
      <c r="C38" s="1" t="s">
        <v>38</v>
      </c>
      <c r="D38" s="1"/>
      <c r="E38" s="1"/>
    </row>
    <row r="39" spans="2:3" ht="12.75">
      <c r="B39">
        <f>A38/B38</f>
        <v>1.2022847506916323</v>
      </c>
      <c r="C39" t="s">
        <v>39</v>
      </c>
    </row>
  </sheetData>
  <sheetProtection selectLockedCells="1" selectUnlockedCells="1"/>
  <hyperlinks>
    <hyperlink ref="E2" r:id="rId1" display="http://launchloop.com/belttimes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Lofstrom</dc:creator>
  <cp:keywords/>
  <dc:description/>
  <cp:lastModifiedBy>Keith Lofstrom</cp:lastModifiedBy>
  <dcterms:created xsi:type="dcterms:W3CDTF">2017-01-27T08:55:24Z</dcterms:created>
  <dcterms:modified xsi:type="dcterms:W3CDTF">2017-02-14T21:19:20Z</dcterms:modified>
  <cp:category/>
  <cp:version/>
  <cp:contentType/>
  <cp:contentStatus/>
  <cp:revision>4</cp:revision>
</cp:coreProperties>
</file>